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<sst xmlns="http://schemas.openxmlformats.org/spreadsheetml/2006/main" count="738" uniqueCount="546">
  <si>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</si>
  <si>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Профінансовано станом на 14.08.15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</si>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</sst>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9" fontId="38" fillId="0" borderId="11" xfId="0" applyNumberFormat="1" applyFont="1" applyFill="1" applyBorder="1" applyAlignment="1">
      <alignment horizontal="justify" vertical="center" wrapText="1"/>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7"/>
      <c r="C1" s="247"/>
      <c r="D1" s="247"/>
      <c r="E1" s="247"/>
      <c r="F1" s="247"/>
      <c r="G1" s="247"/>
      <c r="H1" s="247"/>
      <c r="I1" s="247"/>
      <c r="J1" s="247"/>
      <c r="K1" s="247"/>
      <c r="L1" s="247"/>
      <c r="M1" s="247"/>
      <c r="N1" s="247"/>
      <c r="O1" s="247"/>
      <c r="P1" s="247"/>
      <c r="Q1" s="247"/>
      <c r="R1" s="247"/>
      <c r="S1" s="247"/>
      <c r="T1" s="247"/>
      <c r="U1" s="247"/>
      <c r="V1" s="247"/>
      <c r="W1" s="247"/>
    </row>
    <row r="2" spans="1:24" s="42" customFormat="1" ht="66" customHeight="1">
      <c r="A2" s="48"/>
      <c r="B2" s="48"/>
      <c r="C2" s="2"/>
      <c r="D2" s="48"/>
      <c r="E2" s="48"/>
      <c r="F2" s="48"/>
      <c r="G2" s="46"/>
      <c r="H2" s="1"/>
      <c r="I2" s="1"/>
      <c r="J2" s="1"/>
      <c r="K2" s="1"/>
      <c r="L2" s="1"/>
      <c r="M2" s="1"/>
      <c r="N2" s="46"/>
      <c r="O2" s="1"/>
      <c r="P2" s="1"/>
      <c r="Q2" s="1"/>
      <c r="R2" s="1"/>
      <c r="S2" s="248" t="s">
        <v>177</v>
      </c>
      <c r="T2" s="248"/>
      <c r="U2" s="248"/>
      <c r="V2" s="248"/>
      <c r="W2" s="248"/>
      <c r="X2" s="248"/>
    </row>
    <row r="3" spans="1:23" s="4" customFormat="1" ht="45" customHeight="1">
      <c r="A3" s="48"/>
      <c r="B3" s="249" t="s">
        <v>435</v>
      </c>
      <c r="C3" s="249"/>
      <c r="D3" s="250"/>
      <c r="E3" s="250"/>
      <c r="F3" s="250"/>
      <c r="G3" s="250"/>
      <c r="H3" s="250"/>
      <c r="I3" s="250"/>
      <c r="J3" s="250"/>
      <c r="K3" s="250"/>
      <c r="L3" s="250"/>
      <c r="M3" s="250"/>
      <c r="N3" s="250"/>
      <c r="O3" s="250"/>
      <c r="P3" s="250"/>
      <c r="Q3" s="250"/>
      <c r="R3" s="250"/>
      <c r="S3" s="250"/>
      <c r="T3" s="250"/>
      <c r="U3" s="250"/>
      <c r="V3" s="250"/>
      <c r="W3" s="250"/>
    </row>
    <row r="4" spans="1:23" s="42" customFormat="1" ht="18.75">
      <c r="A4" s="5"/>
      <c r="B4" s="15"/>
      <c r="C4" s="113"/>
      <c r="D4" s="61"/>
      <c r="E4" s="61"/>
      <c r="F4" s="61"/>
      <c r="G4" s="47"/>
      <c r="H4" s="6"/>
      <c r="I4" s="62"/>
      <c r="J4" s="62"/>
      <c r="K4" s="62"/>
      <c r="L4" s="61"/>
      <c r="M4" s="61"/>
      <c r="N4" s="3"/>
      <c r="O4" s="7"/>
      <c r="P4" s="7"/>
      <c r="Q4" s="7"/>
      <c r="R4" s="7"/>
      <c r="S4" s="7"/>
      <c r="T4" s="7"/>
      <c r="U4" s="7"/>
      <c r="V4" s="7"/>
      <c r="W4" s="78" t="s">
        <v>301</v>
      </c>
    </row>
    <row r="5" spans="1:23" s="42" customFormat="1" ht="21.75" customHeight="1">
      <c r="A5" s="63"/>
      <c r="B5" s="251" t="s">
        <v>358</v>
      </c>
      <c r="C5" s="230" t="s">
        <v>436</v>
      </c>
      <c r="D5" s="230" t="s">
        <v>298</v>
      </c>
      <c r="E5" s="254" t="s">
        <v>289</v>
      </c>
      <c r="F5" s="255" t="s">
        <v>453</v>
      </c>
      <c r="G5" s="239" t="s">
        <v>280</v>
      </c>
      <c r="H5" s="239"/>
      <c r="I5" s="239"/>
      <c r="J5" s="239"/>
      <c r="K5" s="239"/>
      <c r="L5" s="239"/>
      <c r="M5" s="239"/>
      <c r="N5" s="241" t="s">
        <v>281</v>
      </c>
      <c r="O5" s="242"/>
      <c r="P5" s="242"/>
      <c r="Q5" s="242"/>
      <c r="R5" s="242"/>
      <c r="S5" s="242"/>
      <c r="T5" s="242"/>
      <c r="U5" s="242"/>
      <c r="V5" s="243"/>
      <c r="W5" s="240" t="s">
        <v>282</v>
      </c>
    </row>
    <row r="6" spans="1:23" s="42" customFormat="1" ht="16.5" customHeight="1">
      <c r="A6" s="64"/>
      <c r="B6" s="252"/>
      <c r="C6" s="231"/>
      <c r="D6" s="231"/>
      <c r="E6" s="254"/>
      <c r="F6" s="233"/>
      <c r="G6" s="256" t="s">
        <v>283</v>
      </c>
      <c r="H6" s="234" t="s">
        <v>284</v>
      </c>
      <c r="I6" s="233" t="s">
        <v>285</v>
      </c>
      <c r="J6" s="233"/>
      <c r="K6" s="233"/>
      <c r="L6" s="233"/>
      <c r="M6" s="234" t="s">
        <v>286</v>
      </c>
      <c r="N6" s="244" t="s">
        <v>283</v>
      </c>
      <c r="O6" s="234" t="s">
        <v>284</v>
      </c>
      <c r="P6" s="233" t="s">
        <v>285</v>
      </c>
      <c r="Q6" s="233"/>
      <c r="R6" s="233"/>
      <c r="S6" s="233"/>
      <c r="T6" s="234" t="s">
        <v>286</v>
      </c>
      <c r="U6" s="235" t="s">
        <v>285</v>
      </c>
      <c r="V6" s="236"/>
      <c r="W6" s="240"/>
    </row>
    <row r="7" spans="1:23" s="42" customFormat="1" ht="20.25" customHeight="1">
      <c r="A7" s="65"/>
      <c r="B7" s="252"/>
      <c r="C7" s="231"/>
      <c r="D7" s="231"/>
      <c r="E7" s="254"/>
      <c r="F7" s="233"/>
      <c r="G7" s="256"/>
      <c r="H7" s="234"/>
      <c r="I7" s="233" t="s">
        <v>361</v>
      </c>
      <c r="J7" s="237" t="s">
        <v>158</v>
      </c>
      <c r="K7" s="237" t="s">
        <v>159</v>
      </c>
      <c r="L7" s="233" t="s">
        <v>287</v>
      </c>
      <c r="M7" s="234"/>
      <c r="N7" s="244"/>
      <c r="O7" s="234"/>
      <c r="P7" s="233" t="s">
        <v>361</v>
      </c>
      <c r="Q7" s="237" t="s">
        <v>158</v>
      </c>
      <c r="R7" s="237" t="s">
        <v>159</v>
      </c>
      <c r="S7" s="233" t="s">
        <v>287</v>
      </c>
      <c r="T7" s="234"/>
      <c r="U7" s="233" t="s">
        <v>294</v>
      </c>
      <c r="V7" s="34" t="s">
        <v>285</v>
      </c>
      <c r="W7" s="240"/>
    </row>
    <row r="8" spans="1:23" s="42" customFormat="1" ht="114.75" customHeight="1">
      <c r="A8" s="66"/>
      <c r="B8" s="253"/>
      <c r="C8" s="232"/>
      <c r="D8" s="232"/>
      <c r="E8" s="254"/>
      <c r="F8" s="233"/>
      <c r="G8" s="256"/>
      <c r="H8" s="234"/>
      <c r="I8" s="233"/>
      <c r="J8" s="238"/>
      <c r="K8" s="238"/>
      <c r="L8" s="233"/>
      <c r="M8" s="234"/>
      <c r="N8" s="244"/>
      <c r="O8" s="234"/>
      <c r="P8" s="233"/>
      <c r="Q8" s="238"/>
      <c r="R8" s="238"/>
      <c r="S8" s="233"/>
      <c r="T8" s="234"/>
      <c r="U8" s="233"/>
      <c r="V8" s="34" t="s">
        <v>162</v>
      </c>
      <c r="W8" s="240"/>
    </row>
    <row r="9" spans="1:23" s="68" customFormat="1" ht="28.5" customHeight="1">
      <c r="A9" s="67"/>
      <c r="B9" s="16" t="s">
        <v>292</v>
      </c>
      <c r="C9" s="21" t="s">
        <v>437</v>
      </c>
      <c r="D9" s="21"/>
      <c r="E9" s="21"/>
      <c r="F9" s="22" t="s">
        <v>302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292</v>
      </c>
      <c r="C10" s="21" t="s">
        <v>438</v>
      </c>
      <c r="D10" s="21"/>
      <c r="E10" s="21"/>
      <c r="F10" s="22" t="s">
        <v>302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299</v>
      </c>
      <c r="C11" s="17" t="s">
        <v>439</v>
      </c>
      <c r="D11" s="17" t="s">
        <v>293</v>
      </c>
      <c r="E11" s="17" t="s">
        <v>288</v>
      </c>
      <c r="F11" s="12" t="s">
        <v>503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290</v>
      </c>
      <c r="C12" s="17" t="s">
        <v>441</v>
      </c>
      <c r="D12" s="17" t="s">
        <v>307</v>
      </c>
      <c r="E12" s="17" t="s">
        <v>362</v>
      </c>
      <c r="F12" s="20" t="s">
        <v>505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440</v>
      </c>
      <c r="D13" s="17" t="s">
        <v>306</v>
      </c>
      <c r="E13" s="17" t="s">
        <v>360</v>
      </c>
      <c r="F13" s="20" t="s">
        <v>504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442</v>
      </c>
      <c r="D15" s="17" t="s">
        <v>363</v>
      </c>
      <c r="E15" s="17" t="s">
        <v>364</v>
      </c>
      <c r="F15" s="20" t="s">
        <v>506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443</v>
      </c>
      <c r="D17" s="17" t="s">
        <v>311</v>
      </c>
      <c r="E17" s="17" t="s">
        <v>365</v>
      </c>
      <c r="F17" s="20" t="s">
        <v>340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444</v>
      </c>
      <c r="D24" s="21"/>
      <c r="E24" s="21"/>
      <c r="F24" s="22" t="s">
        <v>445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446</v>
      </c>
      <c r="D25" s="21"/>
      <c r="E25" s="21"/>
      <c r="F25" s="22" t="s">
        <v>445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299</v>
      </c>
      <c r="C26" s="17" t="s">
        <v>447</v>
      </c>
      <c r="D26" s="17" t="s">
        <v>293</v>
      </c>
      <c r="E26" s="17" t="s">
        <v>288</v>
      </c>
      <c r="F26" s="12" t="s">
        <v>503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448</v>
      </c>
      <c r="D27" s="21"/>
      <c r="E27" s="21"/>
      <c r="F27" s="22" t="s">
        <v>312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448</v>
      </c>
      <c r="D28" s="21"/>
      <c r="E28" s="21"/>
      <c r="F28" s="22" t="s">
        <v>312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299</v>
      </c>
      <c r="C29" s="17" t="s">
        <v>449</v>
      </c>
      <c r="D29" s="17" t="s">
        <v>293</v>
      </c>
      <c r="E29" s="17" t="s">
        <v>288</v>
      </c>
      <c r="F29" s="12" t="s">
        <v>503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450</v>
      </c>
      <c r="D30" s="16" t="s">
        <v>313</v>
      </c>
      <c r="E30" s="16"/>
      <c r="F30" s="10" t="s">
        <v>314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251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451</v>
      </c>
      <c r="D34" s="17" t="s">
        <v>315</v>
      </c>
      <c r="E34" s="17" t="s">
        <v>366</v>
      </c>
      <c r="F34" s="20" t="s">
        <v>507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250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316</v>
      </c>
      <c r="E36" s="17" t="s">
        <v>367</v>
      </c>
      <c r="F36" s="20" t="s">
        <v>508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251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317</v>
      </c>
      <c r="E40" s="17" t="s">
        <v>368</v>
      </c>
      <c r="F40" s="20" t="s">
        <v>509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303</v>
      </c>
      <c r="E42" s="17" t="s">
        <v>366</v>
      </c>
      <c r="F42" s="20" t="s">
        <v>75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318</v>
      </c>
      <c r="E43" s="17" t="s">
        <v>76</v>
      </c>
      <c r="F43" s="20" t="s">
        <v>77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319</v>
      </c>
      <c r="E44" s="17" t="s">
        <v>78</v>
      </c>
      <c r="F44" s="20" t="s">
        <v>510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320</v>
      </c>
      <c r="E45" s="17" t="s">
        <v>79</v>
      </c>
      <c r="F45" s="20" t="s">
        <v>511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321</v>
      </c>
      <c r="E46" s="17" t="s">
        <v>80</v>
      </c>
      <c r="F46" s="20" t="s">
        <v>512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322</v>
      </c>
      <c r="E47" s="17" t="s">
        <v>80</v>
      </c>
      <c r="F47" s="20" t="s">
        <v>513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323</v>
      </c>
      <c r="E48" s="17" t="s">
        <v>81</v>
      </c>
      <c r="F48" s="20" t="s">
        <v>514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324</v>
      </c>
      <c r="E49" s="17" t="s">
        <v>81</v>
      </c>
      <c r="F49" s="20" t="s">
        <v>515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325</v>
      </c>
      <c r="E50" s="17" t="s">
        <v>81</v>
      </c>
      <c r="F50" s="20" t="s">
        <v>516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304</v>
      </c>
      <c r="E51" s="16"/>
      <c r="F51" s="10" t="s">
        <v>305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82</v>
      </c>
      <c r="E52" s="17" t="s">
        <v>83</v>
      </c>
      <c r="F52" s="20" t="s">
        <v>517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84</v>
      </c>
      <c r="E53" s="17" t="s">
        <v>83</v>
      </c>
      <c r="F53" s="20" t="s">
        <v>518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85</v>
      </c>
      <c r="E54" s="17" t="s">
        <v>83</v>
      </c>
      <c r="F54" s="20" t="s">
        <v>519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87</v>
      </c>
      <c r="E55" s="17" t="s">
        <v>83</v>
      </c>
      <c r="F55" s="20" t="s">
        <v>520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86</v>
      </c>
      <c r="E56" s="17" t="s">
        <v>83</v>
      </c>
      <c r="F56" s="20" t="s">
        <v>340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326</v>
      </c>
      <c r="E57" s="16"/>
      <c r="F57" s="10" t="s">
        <v>88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89</v>
      </c>
      <c r="E58" s="17" t="s">
        <v>92</v>
      </c>
      <c r="F58" s="20" t="s">
        <v>327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90</v>
      </c>
      <c r="E59" s="17" t="s">
        <v>93</v>
      </c>
      <c r="F59" s="20" t="s">
        <v>521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91</v>
      </c>
      <c r="E60" s="17" t="s">
        <v>95</v>
      </c>
      <c r="F60" s="20" t="s">
        <v>94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307</v>
      </c>
      <c r="E61" s="17" t="s">
        <v>96</v>
      </c>
      <c r="F61" s="20" t="s">
        <v>97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328</v>
      </c>
      <c r="E62" s="16"/>
      <c r="F62" s="10" t="s">
        <v>329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98</v>
      </c>
      <c r="E63" s="17" t="s">
        <v>102</v>
      </c>
      <c r="F63" s="20" t="s">
        <v>522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99</v>
      </c>
      <c r="E64" s="17" t="s">
        <v>102</v>
      </c>
      <c r="F64" s="20" t="s">
        <v>523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100</v>
      </c>
      <c r="E65" s="17" t="s">
        <v>102</v>
      </c>
      <c r="F65" s="20" t="s">
        <v>524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101</v>
      </c>
      <c r="E66" s="17" t="s">
        <v>102</v>
      </c>
      <c r="F66" s="20" t="s">
        <v>525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308</v>
      </c>
      <c r="E67" s="16"/>
      <c r="F67" s="10" t="s">
        <v>309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296</v>
      </c>
      <c r="E68" s="17" t="s">
        <v>297</v>
      </c>
      <c r="F68" s="20" t="s">
        <v>526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330</v>
      </c>
      <c r="E69" s="17" t="s">
        <v>367</v>
      </c>
      <c r="F69" s="20" t="s">
        <v>229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331</v>
      </c>
      <c r="E70" s="17" t="s">
        <v>95</v>
      </c>
      <c r="F70" s="20" t="s">
        <v>230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310</v>
      </c>
      <c r="E71" s="16" t="s">
        <v>297</v>
      </c>
      <c r="F71" s="10" t="s">
        <v>103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242</v>
      </c>
      <c r="E72" s="16" t="s">
        <v>295</v>
      </c>
      <c r="F72" s="10" t="s">
        <v>231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311</v>
      </c>
      <c r="E73" s="16" t="s">
        <v>365</v>
      </c>
      <c r="F73" s="10" t="s">
        <v>340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454</v>
      </c>
      <c r="D75" s="21"/>
      <c r="E75" s="21"/>
      <c r="F75" s="22" t="s">
        <v>332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455</v>
      </c>
      <c r="D76" s="21"/>
      <c r="E76" s="21"/>
      <c r="F76" s="22" t="s">
        <v>452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299</v>
      </c>
      <c r="C77" s="17" t="s">
        <v>456</v>
      </c>
      <c r="D77" s="17" t="s">
        <v>293</v>
      </c>
      <c r="E77" s="17" t="s">
        <v>288</v>
      </c>
      <c r="F77" s="12" t="s">
        <v>503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333</v>
      </c>
      <c r="E78" s="16"/>
      <c r="F78" s="10" t="s">
        <v>359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176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334</v>
      </c>
      <c r="E81" s="17" t="s">
        <v>104</v>
      </c>
      <c r="F81" s="20" t="s">
        <v>232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176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335</v>
      </c>
      <c r="E84" s="17" t="s">
        <v>105</v>
      </c>
      <c r="F84" s="20" t="s">
        <v>233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336</v>
      </c>
      <c r="E86" s="17" t="s">
        <v>106</v>
      </c>
      <c r="F86" s="20" t="s">
        <v>234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337</v>
      </c>
      <c r="E88" s="17" t="s">
        <v>107</v>
      </c>
      <c r="F88" s="20" t="s">
        <v>235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338</v>
      </c>
      <c r="E90" s="17" t="s">
        <v>108</v>
      </c>
      <c r="F90" s="20" t="s">
        <v>236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411</v>
      </c>
      <c r="E92" s="17"/>
      <c r="F92" s="20" t="s">
        <v>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184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308</v>
      </c>
      <c r="E94" s="16"/>
      <c r="F94" s="10" t="s">
        <v>309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109</v>
      </c>
      <c r="E95" s="17" t="s">
        <v>104</v>
      </c>
      <c r="F95" s="20" t="s">
        <v>237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311</v>
      </c>
      <c r="E96" s="16" t="s">
        <v>365</v>
      </c>
      <c r="F96" s="10" t="s">
        <v>340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299</v>
      </c>
      <c r="C99" s="17" t="s">
        <v>458</v>
      </c>
      <c r="D99" s="17" t="s">
        <v>293</v>
      </c>
      <c r="E99" s="17" t="s">
        <v>288</v>
      </c>
      <c r="F99" s="12" t="s">
        <v>503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459</v>
      </c>
      <c r="D100" s="17" t="s">
        <v>303</v>
      </c>
      <c r="E100" s="17" t="s">
        <v>256</v>
      </c>
      <c r="F100" s="12" t="s">
        <v>238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304</v>
      </c>
      <c r="E102" s="16"/>
      <c r="F102" s="10" t="s">
        <v>305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184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406</v>
      </c>
      <c r="E105" s="69" t="s">
        <v>257</v>
      </c>
      <c r="F105" s="70" t="s">
        <v>239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409</v>
      </c>
      <c r="E107" s="115">
        <v>1030</v>
      </c>
      <c r="F107" s="44" t="s">
        <v>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410</v>
      </c>
      <c r="E109" s="69" t="s">
        <v>258</v>
      </c>
      <c r="F109" s="116" t="s">
        <v>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413</v>
      </c>
      <c r="E111" s="71">
        <v>1070</v>
      </c>
      <c r="F111" s="43" t="s">
        <v>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423</v>
      </c>
      <c r="E113" s="71">
        <v>1060</v>
      </c>
      <c r="F113" s="43" t="s">
        <v>14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425</v>
      </c>
      <c r="E115" s="71">
        <v>1060</v>
      </c>
      <c r="F115" s="43" t="s">
        <v>426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408</v>
      </c>
      <c r="E117" s="72"/>
      <c r="F117" s="43" t="s">
        <v>240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414</v>
      </c>
      <c r="E119" s="71">
        <v>1070</v>
      </c>
      <c r="F119" s="43" t="s">
        <v>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424</v>
      </c>
      <c r="E121" s="71">
        <v>1060</v>
      </c>
      <c r="F121" s="43" t="s">
        <v>15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430</v>
      </c>
      <c r="E123" s="71">
        <v>1060</v>
      </c>
      <c r="F123" s="43" t="s">
        <v>431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164</v>
      </c>
      <c r="E125" s="72"/>
      <c r="F125" s="43" t="s">
        <v>165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166</v>
      </c>
      <c r="E127" s="72"/>
      <c r="F127" s="43" t="s">
        <v>167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168</v>
      </c>
      <c r="E129" s="72"/>
      <c r="F129" s="43" t="s">
        <v>169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415</v>
      </c>
      <c r="E131" s="71" t="s">
        <v>259</v>
      </c>
      <c r="F131" s="43" t="s">
        <v>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416</v>
      </c>
      <c r="E133" s="71" t="s">
        <v>259</v>
      </c>
      <c r="F133" s="43" t="s">
        <v>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417</v>
      </c>
      <c r="E135" s="71" t="s">
        <v>259</v>
      </c>
      <c r="F135" s="43" t="s">
        <v>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418</v>
      </c>
      <c r="E137" s="71" t="s">
        <v>259</v>
      </c>
      <c r="F137" s="43" t="s">
        <v>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419</v>
      </c>
      <c r="E139" s="73"/>
      <c r="F139" s="43" t="s">
        <v>10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420</v>
      </c>
      <c r="E141" s="71" t="s">
        <v>259</v>
      </c>
      <c r="F141" s="43" t="s">
        <v>11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421</v>
      </c>
      <c r="E143" s="71" t="s">
        <v>259</v>
      </c>
      <c r="F143" s="43" t="s">
        <v>12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422</v>
      </c>
      <c r="E145" s="71" t="s">
        <v>259</v>
      </c>
      <c r="F145" s="43" t="s">
        <v>13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181</v>
      </c>
      <c r="E147" s="71" t="s">
        <v>149</v>
      </c>
      <c r="F147" s="43" t="s">
        <v>39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411</v>
      </c>
      <c r="E149" s="71" t="s">
        <v>258</v>
      </c>
      <c r="F149" s="45" t="s">
        <v>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429</v>
      </c>
      <c r="E151" s="71" t="s">
        <v>149</v>
      </c>
      <c r="F151" s="43" t="s">
        <v>19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432</v>
      </c>
      <c r="E153" s="71" t="s">
        <v>257</v>
      </c>
      <c r="F153" s="43" t="s">
        <v>20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433</v>
      </c>
      <c r="E155" s="71" t="s">
        <v>150</v>
      </c>
      <c r="F155" s="75" t="s">
        <v>21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434</v>
      </c>
      <c r="E156" s="71" t="s">
        <v>149</v>
      </c>
      <c r="F156" s="43" t="s">
        <v>22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182</v>
      </c>
      <c r="E157" s="71" t="s">
        <v>149</v>
      </c>
      <c r="F157" s="43" t="s">
        <v>40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183</v>
      </c>
      <c r="E159" s="71" t="s">
        <v>149</v>
      </c>
      <c r="F159" s="43" t="s">
        <v>41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179</v>
      </c>
      <c r="E161" s="71">
        <v>1060</v>
      </c>
      <c r="F161" s="76" t="s">
        <v>37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180</v>
      </c>
      <c r="E162" s="71" t="s">
        <v>257</v>
      </c>
      <c r="F162" s="76" t="s">
        <v>38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427</v>
      </c>
      <c r="E163" s="71" t="s">
        <v>148</v>
      </c>
      <c r="F163" s="43" t="s">
        <v>428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460</v>
      </c>
      <c r="D165" s="23"/>
      <c r="E165" s="23"/>
      <c r="F165" s="22" t="s">
        <v>341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461</v>
      </c>
      <c r="D166" s="23"/>
      <c r="E166" s="23"/>
      <c r="F166" s="22" t="s">
        <v>341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299</v>
      </c>
      <c r="C167" s="17" t="s">
        <v>462</v>
      </c>
      <c r="D167" s="17" t="s">
        <v>293</v>
      </c>
      <c r="E167" s="17" t="s">
        <v>288</v>
      </c>
      <c r="F167" s="12" t="s">
        <v>503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173</v>
      </c>
      <c r="D168" s="17" t="s">
        <v>170</v>
      </c>
      <c r="E168" s="17"/>
      <c r="F168" s="12" t="s">
        <v>172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174</v>
      </c>
      <c r="D170" s="17" t="s">
        <v>171</v>
      </c>
      <c r="E170" s="17"/>
      <c r="F170" s="12" t="s">
        <v>175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463</v>
      </c>
      <c r="D172" s="16" t="s">
        <v>110</v>
      </c>
      <c r="E172" s="16"/>
      <c r="F172" s="13" t="s">
        <v>111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464</v>
      </c>
      <c r="D173" s="17" t="s">
        <v>342</v>
      </c>
      <c r="E173" s="17" t="s">
        <v>114</v>
      </c>
      <c r="F173" s="12" t="s">
        <v>42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343</v>
      </c>
      <c r="E174" s="17" t="s">
        <v>114</v>
      </c>
      <c r="F174" s="12" t="s">
        <v>115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465</v>
      </c>
      <c r="D175" s="17" t="s">
        <v>112</v>
      </c>
      <c r="E175" s="17" t="s">
        <v>116</v>
      </c>
      <c r="F175" s="12" t="s">
        <v>43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466</v>
      </c>
      <c r="D176" s="17" t="s">
        <v>113</v>
      </c>
      <c r="E176" s="17" t="s">
        <v>116</v>
      </c>
      <c r="F176" s="12" t="s">
        <v>163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308</v>
      </c>
      <c r="E177" s="16"/>
      <c r="F177" s="10" t="s">
        <v>309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296</v>
      </c>
      <c r="E178" s="17" t="s">
        <v>151</v>
      </c>
      <c r="F178" s="20" t="s">
        <v>526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467</v>
      </c>
      <c r="D179" s="16" t="s">
        <v>117</v>
      </c>
      <c r="E179" s="16"/>
      <c r="F179" s="13" t="s">
        <v>118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468</v>
      </c>
      <c r="D180" s="17" t="s">
        <v>119</v>
      </c>
      <c r="E180" s="17" t="s">
        <v>120</v>
      </c>
      <c r="F180" s="12" t="s">
        <v>344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469</v>
      </c>
      <c r="D181" s="17" t="s">
        <v>18</v>
      </c>
      <c r="E181" s="17" t="s">
        <v>152</v>
      </c>
      <c r="F181" s="12" t="s">
        <v>245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470</v>
      </c>
      <c r="D182" s="16" t="s">
        <v>345</v>
      </c>
      <c r="E182" s="16"/>
      <c r="F182" s="13" t="s">
        <v>246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471</v>
      </c>
      <c r="D183" s="17" t="s">
        <v>346</v>
      </c>
      <c r="E183" s="17" t="s">
        <v>121</v>
      </c>
      <c r="F183" s="12" t="s">
        <v>44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472</v>
      </c>
      <c r="D185" s="17" t="s">
        <v>347</v>
      </c>
      <c r="E185" s="17" t="s">
        <v>121</v>
      </c>
      <c r="F185" s="12" t="s">
        <v>45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473</v>
      </c>
      <c r="D187" s="16" t="s">
        <v>122</v>
      </c>
      <c r="E187" s="16"/>
      <c r="F187" s="13" t="s">
        <v>279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474</v>
      </c>
      <c r="D188" s="17" t="s">
        <v>348</v>
      </c>
      <c r="E188" s="17" t="s">
        <v>123</v>
      </c>
      <c r="F188" s="12" t="s">
        <v>46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475</v>
      </c>
      <c r="D189" s="17" t="s">
        <v>349</v>
      </c>
      <c r="E189" s="17" t="s">
        <v>124</v>
      </c>
      <c r="F189" s="12" t="s">
        <v>350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476</v>
      </c>
      <c r="D190" s="17" t="s">
        <v>351</v>
      </c>
      <c r="E190" s="17" t="s">
        <v>125</v>
      </c>
      <c r="F190" s="12" t="s">
        <v>126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477</v>
      </c>
      <c r="D191" s="17" t="s">
        <v>352</v>
      </c>
      <c r="E191" s="17" t="s">
        <v>128</v>
      </c>
      <c r="F191" s="12" t="s">
        <v>127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478</v>
      </c>
      <c r="D192" s="21"/>
      <c r="E192" s="21"/>
      <c r="F192" s="22" t="s">
        <v>353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479</v>
      </c>
      <c r="D193" s="21"/>
      <c r="E193" s="21"/>
      <c r="F193" s="22" t="s">
        <v>353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299</v>
      </c>
      <c r="C194" s="17" t="s">
        <v>480</v>
      </c>
      <c r="D194" s="17" t="s">
        <v>293</v>
      </c>
      <c r="E194" s="17" t="s">
        <v>288</v>
      </c>
      <c r="F194" s="12" t="s">
        <v>503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481</v>
      </c>
      <c r="D195" s="17" t="s">
        <v>315</v>
      </c>
      <c r="E195" s="17" t="s">
        <v>256</v>
      </c>
      <c r="F195" s="20" t="s">
        <v>508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482</v>
      </c>
      <c r="D196" s="17" t="s">
        <v>316</v>
      </c>
      <c r="E196" s="17" t="s">
        <v>153</v>
      </c>
      <c r="F196" s="20" t="s">
        <v>528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483</v>
      </c>
      <c r="D197" s="74" t="s">
        <v>433</v>
      </c>
      <c r="E197" s="17" t="s">
        <v>150</v>
      </c>
      <c r="F197" s="75" t="s">
        <v>21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485</v>
      </c>
      <c r="D198" s="17" t="s">
        <v>100</v>
      </c>
      <c r="E198" s="17" t="s">
        <v>155</v>
      </c>
      <c r="F198" s="20" t="s">
        <v>47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484</v>
      </c>
      <c r="D199" s="17" t="s">
        <v>113</v>
      </c>
      <c r="E199" s="17" t="s">
        <v>154</v>
      </c>
      <c r="F199" s="12" t="s">
        <v>163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486</v>
      </c>
      <c r="D200" s="17" t="s">
        <v>296</v>
      </c>
      <c r="E200" s="17" t="s">
        <v>151</v>
      </c>
      <c r="F200" s="20" t="s">
        <v>526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487</v>
      </c>
      <c r="D201" s="17" t="s">
        <v>330</v>
      </c>
      <c r="E201" s="17">
        <v>921</v>
      </c>
      <c r="F201" s="20" t="s">
        <v>48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488</v>
      </c>
      <c r="D202" s="17" t="s">
        <v>18</v>
      </c>
      <c r="E202" s="17">
        <v>456</v>
      </c>
      <c r="F202" s="12" t="s">
        <v>245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489</v>
      </c>
      <c r="D203" s="17" t="s">
        <v>311</v>
      </c>
      <c r="E203" s="17" t="s">
        <v>365</v>
      </c>
      <c r="F203" s="20" t="s">
        <v>340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490</v>
      </c>
      <c r="D208" s="21"/>
      <c r="E208" s="21"/>
      <c r="F208" s="22" t="s">
        <v>354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491</v>
      </c>
      <c r="D209" s="21"/>
      <c r="E209" s="21"/>
      <c r="F209" s="22" t="s">
        <v>354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299</v>
      </c>
      <c r="C210" s="17" t="s">
        <v>492</v>
      </c>
      <c r="D210" s="17" t="s">
        <v>293</v>
      </c>
      <c r="E210" s="17" t="s">
        <v>288</v>
      </c>
      <c r="F210" s="12" t="s">
        <v>503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311</v>
      </c>
      <c r="E211" s="17" t="s">
        <v>365</v>
      </c>
      <c r="F211" s="20" t="s">
        <v>340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242</v>
      </c>
      <c r="E219" s="16" t="s">
        <v>295</v>
      </c>
      <c r="F219" s="10" t="s">
        <v>231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494</v>
      </c>
      <c r="D220" s="23"/>
      <c r="E220" s="23"/>
      <c r="F220" s="22" t="s">
        <v>493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495</v>
      </c>
      <c r="D221" s="23"/>
      <c r="E221" s="23"/>
      <c r="F221" s="22" t="s">
        <v>493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299</v>
      </c>
      <c r="C222" s="17" t="s">
        <v>496</v>
      </c>
      <c r="D222" s="17" t="s">
        <v>293</v>
      </c>
      <c r="E222" s="17" t="s">
        <v>288</v>
      </c>
      <c r="F222" s="12" t="s">
        <v>503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498</v>
      </c>
      <c r="D223" s="17" t="s">
        <v>311</v>
      </c>
      <c r="E223" s="17" t="s">
        <v>157</v>
      </c>
      <c r="F223" s="20" t="s">
        <v>340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497</v>
      </c>
      <c r="D225" s="17" t="s">
        <v>355</v>
      </c>
      <c r="E225" s="17" t="s">
        <v>156</v>
      </c>
      <c r="F225" s="12" t="s">
        <v>129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499</v>
      </c>
      <c r="D226" s="23"/>
      <c r="E226" s="23"/>
      <c r="F226" s="22" t="s">
        <v>356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500</v>
      </c>
      <c r="D227" s="23"/>
      <c r="E227" s="23"/>
      <c r="F227" s="22" t="s">
        <v>356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501</v>
      </c>
      <c r="D228" s="17" t="s">
        <v>357</v>
      </c>
      <c r="E228" s="17" t="s">
        <v>130</v>
      </c>
      <c r="F228" s="12" t="s">
        <v>131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502</v>
      </c>
      <c r="D229" s="17" t="s">
        <v>160</v>
      </c>
      <c r="E229" s="17" t="s">
        <v>161</v>
      </c>
      <c r="F229" s="30" t="s">
        <v>49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5" t="s">
        <v>388</v>
      </c>
      <c r="D237" s="246"/>
      <c r="E237" s="246"/>
      <c r="F237" s="246"/>
      <c r="G237" s="246"/>
      <c r="H237" s="32"/>
      <c r="I237" s="32"/>
      <c r="J237" s="32"/>
      <c r="K237" s="32"/>
      <c r="L237" s="32"/>
      <c r="M237" s="32"/>
      <c r="N237" s="32"/>
      <c r="O237" s="32"/>
      <c r="P237" s="32"/>
      <c r="Q237" s="32"/>
      <c r="R237" s="32"/>
      <c r="S237" s="32"/>
      <c r="T237" s="32"/>
      <c r="U237" s="32"/>
      <c r="V237" s="32"/>
      <c r="W237" s="32" t="s">
        <v>389</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8" t="s">
        <v>178</v>
      </c>
      <c r="C1" s="248"/>
      <c r="D1" s="248"/>
    </row>
    <row r="2" ht="18" customHeight="1" hidden="1">
      <c r="C2" s="91"/>
    </row>
    <row r="3" spans="3:9" ht="18" customHeight="1" hidden="1">
      <c r="C3" s="91"/>
      <c r="I3" s="92"/>
    </row>
    <row r="4" ht="18" customHeight="1"/>
    <row r="5" spans="1:3" ht="56.25" customHeight="1">
      <c r="A5" s="228" t="s">
        <v>260</v>
      </c>
      <c r="B5" s="228"/>
      <c r="C5" s="228"/>
    </row>
    <row r="6" spans="1:3" ht="9" customHeight="1">
      <c r="A6" s="229"/>
      <c r="B6" s="229"/>
      <c r="C6" s="229"/>
    </row>
    <row r="7" spans="1:3" ht="49.5" customHeight="1">
      <c r="A7" s="112" t="s">
        <v>278</v>
      </c>
      <c r="B7" s="112" t="s">
        <v>261</v>
      </c>
      <c r="C7" s="112" t="s">
        <v>147</v>
      </c>
    </row>
    <row r="8" spans="1:3" ht="44.25" customHeight="1">
      <c r="A8" s="108" t="s">
        <v>262</v>
      </c>
      <c r="B8" s="94" t="s">
        <v>271</v>
      </c>
      <c r="C8" s="109" t="s">
        <v>263</v>
      </c>
    </row>
    <row r="9" spans="1:3" ht="56.25">
      <c r="A9" s="226" t="s">
        <v>264</v>
      </c>
      <c r="B9" s="223" t="s">
        <v>272</v>
      </c>
      <c r="C9" s="109" t="s">
        <v>265</v>
      </c>
    </row>
    <row r="10" spans="1:3" ht="81" customHeight="1">
      <c r="A10" s="226"/>
      <c r="B10" s="223"/>
      <c r="C10" s="109" t="s">
        <v>266</v>
      </c>
    </row>
    <row r="11" spans="1:3" ht="57.75" customHeight="1">
      <c r="A11" s="108" t="s">
        <v>267</v>
      </c>
      <c r="B11" s="94" t="s">
        <v>273</v>
      </c>
      <c r="C11" s="109" t="s">
        <v>268</v>
      </c>
    </row>
    <row r="12" spans="1:3" ht="57" customHeight="1">
      <c r="A12" s="226" t="s">
        <v>269</v>
      </c>
      <c r="B12" s="225" t="s">
        <v>270</v>
      </c>
      <c r="C12" s="110" t="s">
        <v>132</v>
      </c>
    </row>
    <row r="13" spans="1:3" ht="75" customHeight="1">
      <c r="A13" s="226"/>
      <c r="B13" s="225"/>
      <c r="C13" s="109" t="s">
        <v>133</v>
      </c>
    </row>
    <row r="14" spans="1:3" ht="54.75" customHeight="1">
      <c r="A14" s="226" t="s">
        <v>269</v>
      </c>
      <c r="B14" s="225" t="s">
        <v>134</v>
      </c>
      <c r="C14" s="110" t="s">
        <v>135</v>
      </c>
    </row>
    <row r="15" spans="1:3" ht="87.75" customHeight="1">
      <c r="A15" s="226"/>
      <c r="B15" s="225"/>
      <c r="C15" s="109" t="s">
        <v>133</v>
      </c>
    </row>
    <row r="16" spans="1:3" ht="54.75" customHeight="1">
      <c r="A16" s="226" t="s">
        <v>136</v>
      </c>
      <c r="B16" s="227" t="s">
        <v>277</v>
      </c>
      <c r="C16" s="109" t="s">
        <v>135</v>
      </c>
    </row>
    <row r="17" spans="1:3" ht="72.75" customHeight="1">
      <c r="A17" s="226"/>
      <c r="B17" s="227"/>
      <c r="C17" s="109" t="s">
        <v>266</v>
      </c>
    </row>
    <row r="18" spans="1:3" ht="45.75" customHeight="1">
      <c r="A18" s="108" t="s">
        <v>137</v>
      </c>
      <c r="B18" s="95" t="s">
        <v>138</v>
      </c>
      <c r="C18" s="109" t="s">
        <v>268</v>
      </c>
    </row>
    <row r="19" spans="1:3" ht="62.25" customHeight="1">
      <c r="A19" s="226" t="s">
        <v>139</v>
      </c>
      <c r="B19" s="227" t="s">
        <v>140</v>
      </c>
      <c r="C19" s="109" t="s">
        <v>135</v>
      </c>
    </row>
    <row r="20" spans="1:3" ht="75">
      <c r="A20" s="226"/>
      <c r="B20" s="227"/>
      <c r="C20" s="109" t="s">
        <v>266</v>
      </c>
    </row>
    <row r="21" spans="1:3" ht="37.5" hidden="1">
      <c r="A21" s="108" t="s">
        <v>141</v>
      </c>
      <c r="B21" s="95" t="s">
        <v>142</v>
      </c>
      <c r="C21" s="109"/>
    </row>
    <row r="22" spans="1:3" ht="18.75" hidden="1">
      <c r="A22" s="108"/>
      <c r="B22" s="96" t="s">
        <v>143</v>
      </c>
      <c r="C22" s="109"/>
    </row>
    <row r="23" spans="1:3" ht="56.25" hidden="1">
      <c r="A23" s="108"/>
      <c r="B23" s="97" t="s">
        <v>144</v>
      </c>
      <c r="C23" s="109" t="s">
        <v>145</v>
      </c>
    </row>
    <row r="24" spans="1:3" ht="56.25" hidden="1">
      <c r="A24" s="108"/>
      <c r="B24" s="97" t="s">
        <v>146</v>
      </c>
      <c r="C24" s="109" t="s">
        <v>145</v>
      </c>
    </row>
    <row r="25" spans="1:3" ht="37.5" hidden="1">
      <c r="A25" s="108"/>
      <c r="B25" s="97" t="s">
        <v>369</v>
      </c>
      <c r="C25" s="109" t="s">
        <v>370</v>
      </c>
    </row>
    <row r="26" spans="1:3" ht="21.75" customHeight="1" hidden="1">
      <c r="A26" s="108"/>
      <c r="B26" s="97" t="s">
        <v>143</v>
      </c>
      <c r="C26" s="109"/>
    </row>
    <row r="27" spans="1:3" ht="75" hidden="1">
      <c r="A27" s="108"/>
      <c r="B27" s="96" t="s">
        <v>371</v>
      </c>
      <c r="C27" s="109" t="s">
        <v>372</v>
      </c>
    </row>
    <row r="28" spans="1:3" ht="120.75" customHeight="1" hidden="1">
      <c r="A28" s="108"/>
      <c r="B28" s="96" t="s">
        <v>373</v>
      </c>
      <c r="C28" s="109" t="s">
        <v>374</v>
      </c>
    </row>
    <row r="29" spans="1:3" ht="60.75" customHeight="1" hidden="1">
      <c r="A29" s="108"/>
      <c r="B29" s="97" t="s">
        <v>375</v>
      </c>
      <c r="C29" s="109" t="s">
        <v>376</v>
      </c>
    </row>
    <row r="30" spans="1:3" ht="80.25" customHeight="1" hidden="1">
      <c r="A30" s="108"/>
      <c r="B30" s="97" t="s">
        <v>377</v>
      </c>
      <c r="C30" s="109" t="s">
        <v>374</v>
      </c>
    </row>
    <row r="31" spans="1:3" ht="56.25" hidden="1">
      <c r="A31" s="108"/>
      <c r="B31" s="98" t="s">
        <v>378</v>
      </c>
      <c r="C31" s="109" t="s">
        <v>379</v>
      </c>
    </row>
    <row r="32" spans="1:3" ht="56.25" hidden="1">
      <c r="A32" s="108"/>
      <c r="B32" s="99" t="s">
        <v>380</v>
      </c>
      <c r="C32" s="109" t="s">
        <v>381</v>
      </c>
    </row>
    <row r="33" spans="1:3" ht="93.75" hidden="1">
      <c r="A33" s="108"/>
      <c r="B33" s="99" t="s">
        <v>382</v>
      </c>
      <c r="C33" s="111" t="s">
        <v>383</v>
      </c>
    </row>
    <row r="34" spans="1:3" ht="75" hidden="1">
      <c r="A34" s="108" t="s">
        <v>384</v>
      </c>
      <c r="B34" s="95" t="s">
        <v>276</v>
      </c>
      <c r="C34" s="109" t="s">
        <v>370</v>
      </c>
    </row>
    <row r="35" spans="1:4" ht="55.5" customHeight="1">
      <c r="A35" s="108" t="s">
        <v>385</v>
      </c>
      <c r="B35" s="224" t="s">
        <v>386</v>
      </c>
      <c r="C35" s="110" t="s">
        <v>135</v>
      </c>
      <c r="D35" s="100"/>
    </row>
    <row r="36" spans="1:4" ht="81" customHeight="1">
      <c r="A36" s="108" t="s">
        <v>387</v>
      </c>
      <c r="B36" s="225"/>
      <c r="C36" s="109" t="s">
        <v>133</v>
      </c>
      <c r="D36" s="101"/>
    </row>
    <row r="37" spans="1:4" ht="65.25" customHeight="1">
      <c r="A37" s="102"/>
      <c r="B37" s="103"/>
      <c r="C37" s="104"/>
      <c r="D37" s="105"/>
    </row>
    <row r="38" spans="1:12" s="8" customFormat="1" ht="12.75" customHeight="1">
      <c r="A38" s="25" t="s">
        <v>388</v>
      </c>
      <c r="B38" s="26"/>
      <c r="C38" s="117" t="s">
        <v>389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A1">
      <selection activeCell="J1" sqref="J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hidden="1" customWidth="1"/>
    <col min="6" max="6" width="24.16015625" style="128" hidden="1" customWidth="1"/>
    <col min="7" max="7" width="22" style="128" hidden="1"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26" width="0" style="128" hidden="1" customWidth="1"/>
    <col min="27" max="16384" width="9.33203125" style="128" customWidth="1"/>
  </cols>
  <sheetData>
    <row r="1" spans="1:10" ht="26.25" customHeight="1">
      <c r="A1" s="258" t="s">
        <v>537</v>
      </c>
      <c r="B1" s="258"/>
      <c r="C1" s="258"/>
      <c r="D1" s="258"/>
      <c r="E1" s="258"/>
      <c r="F1" s="258"/>
      <c r="G1" s="258"/>
      <c r="H1" s="258"/>
      <c r="I1" s="182"/>
      <c r="J1" s="182"/>
    </row>
    <row r="2" spans="1:10" ht="28.5" customHeight="1">
      <c r="A2" s="259" t="s">
        <v>538</v>
      </c>
      <c r="B2" s="259"/>
      <c r="C2" s="259"/>
      <c r="D2" s="259"/>
      <c r="E2" s="259"/>
      <c r="F2" s="259"/>
      <c r="G2" s="259"/>
      <c r="H2" s="259"/>
      <c r="I2" s="183"/>
      <c r="J2" s="183"/>
    </row>
    <row r="3" spans="3:10" ht="18.75">
      <c r="C3" s="146"/>
      <c r="D3" s="129"/>
      <c r="E3" s="147"/>
      <c r="G3" s="148" t="s">
        <v>539</v>
      </c>
      <c r="I3" s="214"/>
      <c r="J3" s="184"/>
    </row>
    <row r="4" spans="1:19" ht="18.75">
      <c r="A4" s="262" t="s">
        <v>529</v>
      </c>
      <c r="B4" s="156"/>
      <c r="C4" s="262" t="s">
        <v>531</v>
      </c>
      <c r="D4" s="261" t="s">
        <v>532</v>
      </c>
      <c r="E4" s="261" t="s">
        <v>280</v>
      </c>
      <c r="F4" s="261" t="s">
        <v>281</v>
      </c>
      <c r="G4" s="132" t="s">
        <v>285</v>
      </c>
      <c r="H4" s="260" t="s">
        <v>1</v>
      </c>
      <c r="I4" s="266" t="s">
        <v>243</v>
      </c>
      <c r="J4" s="185"/>
      <c r="Q4" s="186" t="s">
        <v>23</v>
      </c>
      <c r="R4" s="187" t="s">
        <v>24</v>
      </c>
      <c r="S4" s="188" t="s">
        <v>25</v>
      </c>
    </row>
    <row r="5" spans="1:23" ht="75.75" customHeight="1">
      <c r="A5" s="262"/>
      <c r="B5" s="9" t="s">
        <v>530</v>
      </c>
      <c r="C5" s="262"/>
      <c r="D5" s="261"/>
      <c r="E5" s="261"/>
      <c r="F5" s="261"/>
      <c r="G5" s="149" t="s">
        <v>294</v>
      </c>
      <c r="H5" s="260"/>
      <c r="I5" s="267"/>
      <c r="J5" s="215"/>
      <c r="K5" s="159" t="s">
        <v>244</v>
      </c>
      <c r="L5" s="189" t="s">
        <v>26</v>
      </c>
      <c r="M5" s="189" t="s">
        <v>27</v>
      </c>
      <c r="N5" s="189" t="s">
        <v>28</v>
      </c>
      <c r="O5" s="189" t="s">
        <v>29</v>
      </c>
      <c r="P5" s="189" t="s">
        <v>30</v>
      </c>
      <c r="Q5" s="189" t="s">
        <v>31</v>
      </c>
      <c r="R5" s="189" t="s">
        <v>32</v>
      </c>
      <c r="S5" s="189" t="s">
        <v>33</v>
      </c>
      <c r="T5" s="189" t="s">
        <v>34</v>
      </c>
      <c r="U5" s="189" t="s">
        <v>35</v>
      </c>
      <c r="V5" s="189" t="s">
        <v>36</v>
      </c>
      <c r="W5" s="189" t="s">
        <v>282</v>
      </c>
    </row>
    <row r="6" spans="1:11" s="131" customFormat="1" ht="25.5" customHeight="1">
      <c r="A6" s="263" t="s">
        <v>540</v>
      </c>
      <c r="B6" s="264"/>
      <c r="C6" s="264"/>
      <c r="D6" s="264"/>
      <c r="E6" s="264"/>
      <c r="F6" s="264"/>
      <c r="G6" s="264"/>
      <c r="H6" s="264"/>
      <c r="I6" s="265"/>
      <c r="J6" s="190"/>
      <c r="K6" s="216"/>
    </row>
    <row r="7" spans="1:23" ht="37.5" customHeight="1">
      <c r="A7" s="150">
        <v>1</v>
      </c>
      <c r="B7" s="169"/>
      <c r="C7" s="151" t="s">
        <v>541</v>
      </c>
      <c r="D7" s="152">
        <f>D8+D15</f>
        <v>34835662.52</v>
      </c>
      <c r="E7" s="152">
        <f>E8+E15</f>
        <v>13200000</v>
      </c>
      <c r="F7" s="152">
        <f>F8+F15</f>
        <v>21635662.520000003</v>
      </c>
      <c r="G7" s="152">
        <f>G8+G15</f>
        <v>17916888.870000005</v>
      </c>
      <c r="H7" s="175">
        <f>H8+H15</f>
        <v>7503127.73</v>
      </c>
      <c r="I7" s="152">
        <f aca="true" t="shared" si="0" ref="I7:I30">H7/(L7+M7+N7+O7+P7+Q7+R7)*100</f>
        <v>37.68207563011669</v>
      </c>
      <c r="J7" s="217"/>
      <c r="K7" s="152">
        <f>L7+M7+N7+O7+P7+Q7+R7-H7</f>
        <v>12408534.790000003</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533</v>
      </c>
      <c r="B8" s="134"/>
      <c r="C8" s="153" t="s">
        <v>542</v>
      </c>
      <c r="D8" s="154">
        <f>D9+D13+D14+D12</f>
        <v>15050000</v>
      </c>
      <c r="E8" s="154">
        <f>E9+E13+E14+E12</f>
        <v>13200000</v>
      </c>
      <c r="F8" s="154">
        <f>F9+F13+F14+F12</f>
        <v>1850000</v>
      </c>
      <c r="G8" s="154"/>
      <c r="H8" s="176">
        <f>H9+H13+H14+H12</f>
        <v>2714386.3600000003</v>
      </c>
      <c r="I8" s="154">
        <f t="shared" si="0"/>
        <v>43.08549777777778</v>
      </c>
      <c r="J8" s="218"/>
      <c r="K8" s="193">
        <f aca="true" t="shared" si="2" ref="K8:K72">L8+M8+N8+O8+P8+Q8+R8-H8</f>
        <v>3585613.6399999997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196</v>
      </c>
      <c r="D9" s="155">
        <f>F9+E9</f>
        <v>4200000</v>
      </c>
      <c r="E9" s="155">
        <v>2500000</v>
      </c>
      <c r="F9" s="155">
        <v>1700000</v>
      </c>
      <c r="G9" s="156"/>
      <c r="H9" s="177">
        <f>145975.7+110885.5+10080+85250+418006.2+59549+45060.24+257580+19173.6+27739.2+228900+128332.85+24200+90350</f>
        <v>1651082.2900000003</v>
      </c>
      <c r="I9" s="194">
        <f t="shared" si="0"/>
        <v>56.93387206896553</v>
      </c>
      <c r="J9" s="219"/>
      <c r="K9" s="220">
        <f t="shared" si="2"/>
        <v>1248917.7099999997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543</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74</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544</v>
      </c>
      <c r="D12" s="155">
        <f>E12</f>
        <v>10700000</v>
      </c>
      <c r="E12" s="155">
        <f>3500000+500000+6700000</f>
        <v>10700000</v>
      </c>
      <c r="F12" s="155"/>
      <c r="G12" s="156"/>
      <c r="H12" s="177">
        <f>241334.4+64578+48081+278935+170139+140867</f>
        <v>943934.4</v>
      </c>
      <c r="I12" s="194">
        <f t="shared" si="0"/>
        <v>29.044135384615384</v>
      </c>
      <c r="J12" s="219"/>
      <c r="K12" s="220">
        <f t="shared" si="2"/>
        <v>2306065.6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545</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59</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534</v>
      </c>
      <c r="B15" s="134"/>
      <c r="C15" s="159" t="s">
        <v>60</v>
      </c>
      <c r="D15" s="154">
        <f>SUM(D16:D34)</f>
        <v>19785662.520000003</v>
      </c>
      <c r="E15" s="154"/>
      <c r="F15" s="154">
        <f>SUM(F16:F34)</f>
        <v>19785662.520000003</v>
      </c>
      <c r="G15" s="154">
        <f>SUM(G16:G34)</f>
        <v>17916888.870000005</v>
      </c>
      <c r="H15" s="176">
        <f>SUM(H16:H34)</f>
        <v>4788741.37</v>
      </c>
      <c r="I15" s="154">
        <f t="shared" si="0"/>
        <v>35.181164409298034</v>
      </c>
      <c r="J15" s="218"/>
      <c r="K15" s="154">
        <f t="shared" si="2"/>
        <v>8822921.149999999</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185</v>
      </c>
      <c r="D16" s="155">
        <f>F16</f>
        <v>1868773.6500000001</v>
      </c>
      <c r="E16" s="136"/>
      <c r="F16" s="155">
        <f>1883424.34-14650.69</f>
        <v>1868773.6500000001</v>
      </c>
      <c r="G16" s="156"/>
      <c r="H16" s="177">
        <f>11331.03+86811.92+1531.69+1353.6+47120.79+440000+62636.1+1320+69019.18+42379</f>
        <v>763503.31</v>
      </c>
      <c r="I16" s="194">
        <f t="shared" si="0"/>
        <v>40.8558473627879</v>
      </c>
      <c r="J16" s="219"/>
      <c r="K16" s="220">
        <f t="shared" si="2"/>
        <v>1105270.3399999999</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63</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186</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187</v>
      </c>
      <c r="D19" s="160">
        <f t="shared" si="6"/>
        <v>1004077.15</v>
      </c>
      <c r="E19" s="130"/>
      <c r="F19" s="155">
        <f t="shared" si="7"/>
        <v>1004077.15</v>
      </c>
      <c r="G19" s="155">
        <f>44077.15+780000+180000</f>
        <v>1004077.15</v>
      </c>
      <c r="H19" s="177">
        <f>44077.15+767334.35+82605.77</f>
        <v>894017.27</v>
      </c>
      <c r="I19" s="194">
        <f t="shared" si="0"/>
        <v>89.03870285266426</v>
      </c>
      <c r="J19" s="219"/>
      <c r="K19" s="220">
        <f t="shared" si="2"/>
        <v>110059.88</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188</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189</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190</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61</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62</v>
      </c>
      <c r="D24" s="160">
        <f t="shared" si="6"/>
        <v>450000</v>
      </c>
      <c r="E24" s="173"/>
      <c r="F24" s="160">
        <f t="shared" si="7"/>
        <v>450000</v>
      </c>
      <c r="G24" s="172">
        <v>450000</v>
      </c>
      <c r="H24" s="178">
        <v>0</v>
      </c>
      <c r="I24" s="194"/>
      <c r="J24" s="219"/>
      <c r="K24" s="220">
        <f t="shared" si="2"/>
        <v>250000</v>
      </c>
      <c r="L24" s="202"/>
      <c r="M24" s="203"/>
      <c r="N24" s="203"/>
      <c r="O24" s="203">
        <v>450000</v>
      </c>
      <c r="P24" s="203"/>
      <c r="Q24" s="203"/>
      <c r="R24" s="203">
        <v>-200000</v>
      </c>
      <c r="S24" s="203">
        <v>200000</v>
      </c>
      <c r="T24" s="203"/>
      <c r="U24" s="203"/>
      <c r="V24" s="203"/>
      <c r="W24" s="188">
        <f t="shared" si="4"/>
        <v>450000</v>
      </c>
    </row>
    <row r="25" spans="1:23" s="131" customFormat="1" ht="18.75">
      <c r="A25" s="170"/>
      <c r="B25" s="171"/>
      <c r="C25" s="137" t="s">
        <v>191</v>
      </c>
      <c r="D25" s="160">
        <f t="shared" si="6"/>
        <v>1100000</v>
      </c>
      <c r="E25" s="173"/>
      <c r="F25" s="160">
        <f t="shared" si="7"/>
        <v>1100000</v>
      </c>
      <c r="G25" s="172">
        <v>1100000</v>
      </c>
      <c r="H25" s="178">
        <f>734925.13</f>
        <v>734925.13</v>
      </c>
      <c r="I25" s="194">
        <f t="shared" si="0"/>
        <v>66.81137545454546</v>
      </c>
      <c r="J25" s="219"/>
      <c r="K25" s="220">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192</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67</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65</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66</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193</v>
      </c>
      <c r="D30" s="160">
        <f t="shared" si="6"/>
        <v>650000</v>
      </c>
      <c r="E30" s="173"/>
      <c r="F30" s="160">
        <f t="shared" si="7"/>
        <v>650000</v>
      </c>
      <c r="G30" s="160">
        <v>650000</v>
      </c>
      <c r="H30" s="178">
        <f>9702.61+121416</f>
        <v>131118.61</v>
      </c>
      <c r="I30" s="194">
        <f t="shared" si="0"/>
        <v>29.137468888888883</v>
      </c>
      <c r="J30" s="219"/>
      <c r="K30" s="220">
        <f t="shared" si="2"/>
        <v>318881.39</v>
      </c>
      <c r="L30" s="202"/>
      <c r="M30" s="203"/>
      <c r="N30" s="203"/>
      <c r="O30" s="203">
        <v>650000</v>
      </c>
      <c r="P30" s="203"/>
      <c r="Q30" s="203"/>
      <c r="R30" s="203">
        <f>-200000</f>
        <v>-200000</v>
      </c>
      <c r="S30" s="203">
        <v>200000</v>
      </c>
      <c r="T30" s="203"/>
      <c r="U30" s="203"/>
      <c r="V30" s="203"/>
      <c r="W30" s="188">
        <f t="shared" si="4"/>
        <v>650000</v>
      </c>
    </row>
    <row r="31" spans="1:23" s="131" customFormat="1" ht="18.75">
      <c r="A31" s="170"/>
      <c r="B31" s="171"/>
      <c r="C31" s="137" t="s">
        <v>68</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69</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216</v>
      </c>
      <c r="D33" s="160">
        <f t="shared" si="6"/>
        <v>1120000</v>
      </c>
      <c r="E33" s="173"/>
      <c r="F33" s="160">
        <f t="shared" si="7"/>
        <v>1120000</v>
      </c>
      <c r="G33" s="172">
        <v>1120000</v>
      </c>
      <c r="H33" s="178">
        <f>23495.13+895000</f>
        <v>918495.13</v>
      </c>
      <c r="I33" s="194">
        <f>H33/(L33+M33+N33+O33+P33+Q33+R33)*100</f>
        <v>99.83642717391305</v>
      </c>
      <c r="J33" s="219"/>
      <c r="K33" s="220">
        <f t="shared" si="2"/>
        <v>1504.8699999999953</v>
      </c>
      <c r="L33" s="202"/>
      <c r="M33" s="203"/>
      <c r="N33" s="203"/>
      <c r="O33" s="203"/>
      <c r="P33" s="203"/>
      <c r="Q33" s="203"/>
      <c r="R33" s="203">
        <f>520000+400000</f>
        <v>920000</v>
      </c>
      <c r="S33" s="203">
        <f>600000-400000</f>
        <v>200000</v>
      </c>
      <c r="T33" s="203"/>
      <c r="U33" s="203"/>
      <c r="V33" s="203"/>
      <c r="W33" s="188">
        <f t="shared" si="4"/>
        <v>1120000</v>
      </c>
    </row>
    <row r="34" spans="1:23" s="131" customFormat="1" ht="18.75">
      <c r="A34" s="170"/>
      <c r="B34" s="171"/>
      <c r="C34" s="137" t="s">
        <v>70</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63" t="s">
        <v>71</v>
      </c>
      <c r="B35" s="264"/>
      <c r="C35" s="264"/>
      <c r="D35" s="264"/>
      <c r="E35" s="264"/>
      <c r="F35" s="264"/>
      <c r="G35" s="264"/>
      <c r="H35" s="264"/>
      <c r="I35" s="268"/>
      <c r="J35" s="219"/>
      <c r="K35" s="221"/>
      <c r="W35" s="155"/>
    </row>
    <row r="36" spans="1:23" s="131" customFormat="1" ht="27.75" customHeight="1">
      <c r="A36" s="150">
        <v>2</v>
      </c>
      <c r="B36" s="151"/>
      <c r="C36" s="161" t="s">
        <v>72</v>
      </c>
      <c r="D36" s="152">
        <f>D37</f>
        <v>701896.79</v>
      </c>
      <c r="E36" s="151"/>
      <c r="F36" s="152">
        <f>G36</f>
        <v>701896.79</v>
      </c>
      <c r="G36" s="152">
        <f>G37</f>
        <v>701896.79</v>
      </c>
      <c r="H36" s="175">
        <f>H37</f>
        <v>701896.79</v>
      </c>
      <c r="I36" s="152">
        <f>H36/(L36+M36+N36+O36+P36)*100</f>
        <v>100</v>
      </c>
      <c r="J36" s="217"/>
      <c r="K36" s="221"/>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535</v>
      </c>
      <c r="B37" s="168"/>
      <c r="C37" s="159" t="s">
        <v>60</v>
      </c>
      <c r="D37" s="162">
        <f>F37</f>
        <v>701896.79</v>
      </c>
      <c r="E37" s="138"/>
      <c r="F37" s="162">
        <f>G37</f>
        <v>701896.79</v>
      </c>
      <c r="G37" s="162">
        <f>G38</f>
        <v>701896.79</v>
      </c>
      <c r="H37" s="179">
        <f>H38</f>
        <v>701896.79</v>
      </c>
      <c r="I37" s="162">
        <f>H37/(L37+M37+N37+O37+P37)*100</f>
        <v>100</v>
      </c>
      <c r="J37" s="222"/>
      <c r="K37" s="221"/>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17</v>
      </c>
      <c r="D38" s="160">
        <f>F38</f>
        <v>701896.79</v>
      </c>
      <c r="E38" s="138"/>
      <c r="F38" s="160">
        <f>G38</f>
        <v>701896.79</v>
      </c>
      <c r="G38" s="160">
        <v>701896.79</v>
      </c>
      <c r="H38" s="180">
        <v>701896.79</v>
      </c>
      <c r="I38" s="194">
        <f>H38/(L38+M38+N38+O38+P38)*100</f>
        <v>100</v>
      </c>
      <c r="J38" s="219"/>
      <c r="K38" s="221"/>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541</v>
      </c>
      <c r="D39" s="152">
        <f>D40</f>
        <v>20745187.960000005</v>
      </c>
      <c r="E39" s="152"/>
      <c r="F39" s="152">
        <f>F40</f>
        <v>20745187.960000005</v>
      </c>
      <c r="G39" s="152">
        <f>G40</f>
        <v>20745187.960000005</v>
      </c>
      <c r="H39" s="175">
        <f>H40</f>
        <v>1544737.8000000003</v>
      </c>
      <c r="I39" s="152">
        <f>H39/(L39+M39+N39+O39+P39+Q39+R39)*100</f>
        <v>11.120548600191087</v>
      </c>
      <c r="J39" s="217"/>
      <c r="K39" s="152">
        <f t="shared" si="2"/>
        <v>12346103.879999999</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536</v>
      </c>
      <c r="B40" s="159" t="s">
        <v>60</v>
      </c>
      <c r="C40" s="159" t="s">
        <v>60</v>
      </c>
      <c r="D40" s="163">
        <f>SUM(D41:D83)</f>
        <v>20745187.960000005</v>
      </c>
      <c r="E40" s="163"/>
      <c r="F40" s="163">
        <f>SUM(F41:F83)</f>
        <v>20745187.960000005</v>
      </c>
      <c r="G40" s="163">
        <f>SUM(G41:G83)</f>
        <v>20745187.960000005</v>
      </c>
      <c r="H40" s="181">
        <f>SUM(H41:H83)</f>
        <v>1544737.8000000003</v>
      </c>
      <c r="I40" s="213">
        <f>H40/(L40+M40+N40+O40+P40+Q40+R40)*100</f>
        <v>11.120548600191087</v>
      </c>
      <c r="J40" s="222">
        <f>1544737.8-H40</f>
        <v>0</v>
      </c>
      <c r="K40" s="163">
        <f t="shared" si="2"/>
        <v>12346103.879999999</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194</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195</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50</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51</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52</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197</v>
      </c>
      <c r="D46" s="155">
        <f t="shared" si="11"/>
        <v>285769</v>
      </c>
      <c r="E46" s="155"/>
      <c r="F46" s="155">
        <f t="shared" si="12"/>
        <v>285769</v>
      </c>
      <c r="G46" s="155">
        <f>12769+273000</f>
        <v>285769</v>
      </c>
      <c r="H46" s="177">
        <f>12769+122436.5+118554.5+3568</f>
        <v>257328</v>
      </c>
      <c r="I46" s="194">
        <f t="shared" si="13"/>
        <v>90.04755589304648</v>
      </c>
      <c r="J46" s="219"/>
      <c r="K46" s="220">
        <f t="shared" si="2"/>
        <v>28441</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198</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54</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55</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199</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56</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200</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57</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201</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202</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53</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203</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204</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205</v>
      </c>
      <c r="D60" s="155">
        <f t="shared" si="11"/>
        <v>100000</v>
      </c>
      <c r="E60" s="155"/>
      <c r="F60" s="155">
        <f t="shared" si="12"/>
        <v>100000</v>
      </c>
      <c r="G60" s="155">
        <v>100000</v>
      </c>
      <c r="H60" s="177">
        <f>1040.4</f>
        <v>1040.4</v>
      </c>
      <c r="I60" s="194"/>
      <c r="J60" s="219"/>
      <c r="K60" s="220">
        <f t="shared" si="2"/>
        <v>98959.6</v>
      </c>
      <c r="L60" s="210"/>
      <c r="M60" s="211"/>
      <c r="N60" s="211"/>
      <c r="O60" s="211"/>
      <c r="P60" s="211">
        <v>30000</v>
      </c>
      <c r="Q60" s="211"/>
      <c r="R60" s="211">
        <v>70000</v>
      </c>
      <c r="S60" s="211"/>
      <c r="T60" s="211"/>
      <c r="U60" s="211"/>
      <c r="V60" s="211"/>
      <c r="W60" s="188">
        <f t="shared" si="4"/>
        <v>100000</v>
      </c>
    </row>
    <row r="61" spans="1:23" s="131" customFormat="1" ht="37.5">
      <c r="A61" s="138"/>
      <c r="B61" s="138"/>
      <c r="C61" s="137" t="s">
        <v>206</v>
      </c>
      <c r="D61" s="155">
        <f t="shared" si="11"/>
        <v>100000</v>
      </c>
      <c r="E61" s="155"/>
      <c r="F61" s="155">
        <f t="shared" si="12"/>
        <v>100000</v>
      </c>
      <c r="G61" s="155">
        <v>100000</v>
      </c>
      <c r="H61" s="177">
        <f>1038</f>
        <v>1038</v>
      </c>
      <c r="I61" s="194"/>
      <c r="J61" s="219"/>
      <c r="K61" s="220">
        <f t="shared" si="2"/>
        <v>98962</v>
      </c>
      <c r="L61" s="210"/>
      <c r="M61" s="211"/>
      <c r="N61" s="211"/>
      <c r="O61" s="211"/>
      <c r="P61" s="211">
        <v>29000</v>
      </c>
      <c r="Q61" s="211"/>
      <c r="R61" s="211">
        <v>71000</v>
      </c>
      <c r="S61" s="211"/>
      <c r="T61" s="211"/>
      <c r="U61" s="211"/>
      <c r="V61" s="211"/>
      <c r="W61" s="188">
        <f t="shared" si="4"/>
        <v>100000</v>
      </c>
    </row>
    <row r="62" spans="1:23" s="131" customFormat="1" ht="37.5">
      <c r="A62" s="138"/>
      <c r="B62" s="138"/>
      <c r="C62" s="137" t="s">
        <v>207</v>
      </c>
      <c r="D62" s="155">
        <f t="shared" si="11"/>
        <v>3741000</v>
      </c>
      <c r="E62" s="155"/>
      <c r="F62" s="155">
        <f t="shared" si="12"/>
        <v>3741000</v>
      </c>
      <c r="G62" s="155">
        <f>100000+3641000</f>
        <v>3741000</v>
      </c>
      <c r="H62" s="177">
        <f>1365.6</f>
        <v>1365.6</v>
      </c>
      <c r="I62" s="194"/>
      <c r="J62" s="219"/>
      <c r="K62" s="220">
        <f t="shared" si="2"/>
        <v>1919134.4</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208</v>
      </c>
      <c r="D63" s="155">
        <f t="shared" si="11"/>
        <v>100000</v>
      </c>
      <c r="E63" s="155"/>
      <c r="F63" s="155">
        <f t="shared" si="12"/>
        <v>100000</v>
      </c>
      <c r="G63" s="155">
        <v>100000</v>
      </c>
      <c r="H63" s="177">
        <f>1004.4</f>
        <v>1004.4</v>
      </c>
      <c r="I63" s="194"/>
      <c r="J63" s="219"/>
      <c r="K63" s="220">
        <f t="shared" si="2"/>
        <v>98995.6</v>
      </c>
      <c r="L63" s="210"/>
      <c r="M63" s="211"/>
      <c r="N63" s="211"/>
      <c r="O63" s="211"/>
      <c r="P63" s="211">
        <v>55000</v>
      </c>
      <c r="Q63" s="211"/>
      <c r="R63" s="211">
        <v>45000</v>
      </c>
      <c r="S63" s="211"/>
      <c r="T63" s="211"/>
      <c r="U63" s="211"/>
      <c r="V63" s="211"/>
      <c r="W63" s="188">
        <f t="shared" si="4"/>
        <v>100000</v>
      </c>
    </row>
    <row r="64" spans="1:23" s="131" customFormat="1" ht="37.5">
      <c r="A64" s="138"/>
      <c r="B64" s="138"/>
      <c r="C64" s="137" t="s">
        <v>209</v>
      </c>
      <c r="D64" s="155">
        <f t="shared" si="11"/>
        <v>2100000</v>
      </c>
      <c r="E64" s="155"/>
      <c r="F64" s="155">
        <f t="shared" si="12"/>
        <v>2100000</v>
      </c>
      <c r="G64" s="155">
        <f>100000+2000000</f>
        <v>2100000</v>
      </c>
      <c r="H64" s="177">
        <f>1239.6</f>
        <v>1239.6</v>
      </c>
      <c r="I64" s="194"/>
      <c r="J64" s="219"/>
      <c r="K64" s="220">
        <f t="shared" si="2"/>
        <v>1098760.4</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210</v>
      </c>
      <c r="D65" s="155">
        <f t="shared" si="11"/>
        <v>2958000</v>
      </c>
      <c r="E65" s="155"/>
      <c r="F65" s="155">
        <f t="shared" si="12"/>
        <v>2958000</v>
      </c>
      <c r="G65" s="155">
        <f>100000+2858000</f>
        <v>2958000</v>
      </c>
      <c r="H65" s="177">
        <f>1128</f>
        <v>1128</v>
      </c>
      <c r="I65" s="194"/>
      <c r="J65" s="219"/>
      <c r="K65" s="220">
        <f t="shared" si="2"/>
        <v>1527872</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211</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212</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213</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214</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215</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217</v>
      </c>
      <c r="D71" s="155">
        <f t="shared" si="11"/>
        <v>100000</v>
      </c>
      <c r="E71" s="155"/>
      <c r="F71" s="155">
        <f t="shared" si="12"/>
        <v>100000</v>
      </c>
      <c r="G71" s="155">
        <v>100000</v>
      </c>
      <c r="H71" s="177">
        <f>1334.4</f>
        <v>1334.4</v>
      </c>
      <c r="I71" s="194"/>
      <c r="J71" s="219"/>
      <c r="K71" s="220">
        <f t="shared" si="2"/>
        <v>98665.6</v>
      </c>
      <c r="L71" s="210"/>
      <c r="M71" s="211"/>
      <c r="N71" s="211"/>
      <c r="O71" s="211"/>
      <c r="P71" s="211">
        <v>30000</v>
      </c>
      <c r="Q71" s="211"/>
      <c r="R71" s="211">
        <v>70000</v>
      </c>
      <c r="S71" s="211"/>
      <c r="T71" s="211"/>
      <c r="U71" s="211"/>
      <c r="V71" s="211"/>
      <c r="W71" s="188">
        <f t="shared" si="4"/>
        <v>100000</v>
      </c>
    </row>
    <row r="72" spans="1:23" s="131" customFormat="1" ht="37.5">
      <c r="A72" s="138"/>
      <c r="B72" s="138"/>
      <c r="C72" s="137" t="s">
        <v>218</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219</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220</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221</v>
      </c>
      <c r="D75" s="155">
        <f t="shared" si="11"/>
        <v>1151906</v>
      </c>
      <c r="E75" s="155"/>
      <c r="F75" s="155">
        <f t="shared" si="12"/>
        <v>1151906</v>
      </c>
      <c r="G75" s="155">
        <f>416000+735906</f>
        <v>1151906</v>
      </c>
      <c r="H75" s="177">
        <f>14777+174875</f>
        <v>189652</v>
      </c>
      <c r="I75" s="194">
        <f t="shared" si="13"/>
        <v>24.19175639355931</v>
      </c>
      <c r="J75" s="219"/>
      <c r="K75" s="220">
        <f t="shared" si="14"/>
        <v>594301</v>
      </c>
      <c r="L75" s="210"/>
      <c r="M75" s="211"/>
      <c r="N75" s="211"/>
      <c r="O75" s="211">
        <v>20000</v>
      </c>
      <c r="P75" s="211">
        <v>200000</v>
      </c>
      <c r="Q75" s="211">
        <v>100000</v>
      </c>
      <c r="R75" s="211">
        <f>96000+367953</f>
        <v>463953</v>
      </c>
      <c r="S75" s="211">
        <v>367953</v>
      </c>
      <c r="T75" s="211"/>
      <c r="U75" s="211"/>
      <c r="V75" s="211"/>
      <c r="W75" s="188">
        <f aca="true" t="shared" si="15" ref="W75:W93">SUM(L75:V75)</f>
        <v>1151906</v>
      </c>
    </row>
    <row r="76" spans="1:23" s="131" customFormat="1" ht="37.5">
      <c r="A76" s="138"/>
      <c r="B76" s="138"/>
      <c r="C76" s="137" t="s">
        <v>222</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223</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224</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225</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226</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227</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64</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228</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73</v>
      </c>
      <c r="D84" s="152">
        <f>D7+D39+D36</f>
        <v>56282747.27</v>
      </c>
      <c r="E84" s="152">
        <f>E7+E39+E36</f>
        <v>13200000</v>
      </c>
      <c r="F84" s="152">
        <f>F7+F39+F36</f>
        <v>43082747.27</v>
      </c>
      <c r="G84" s="152">
        <f>G7+G39+G36</f>
        <v>39363973.62000001</v>
      </c>
      <c r="H84" s="175">
        <f>H7+H39+H36</f>
        <v>9749762.32</v>
      </c>
      <c r="I84" s="152">
        <f>H84/(L84+M84+N84+O84+P84+Q84+R84)*100</f>
        <v>28.256576089599868</v>
      </c>
      <c r="J84" s="217"/>
      <c r="K84" s="152">
        <f t="shared" si="14"/>
        <v>24754638.67</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57"/>
      <c r="B87" s="257"/>
      <c r="C87" s="257"/>
      <c r="D87" s="145"/>
      <c r="E87" s="145"/>
      <c r="F87" s="145"/>
      <c r="G87" s="145"/>
    </row>
  </sheetData>
  <sheetProtection/>
  <mergeCells count="12">
    <mergeCell ref="I4:I5"/>
    <mergeCell ref="A35:I35"/>
    <mergeCell ref="A87:C87"/>
    <mergeCell ref="A1:H1"/>
    <mergeCell ref="A2:H2"/>
    <mergeCell ref="H4:H5"/>
    <mergeCell ref="F4:F5"/>
    <mergeCell ref="A4:A5"/>
    <mergeCell ref="C4:C5"/>
    <mergeCell ref="E4:E5"/>
    <mergeCell ref="D4:D5"/>
    <mergeCell ref="A6:I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2015-08-14T11:57:39Z</dcterms:modified>
  <cp:category/>
  <cp:version/>
  <cp:contentType/>
  <cp:contentStatus/>
</cp:coreProperties>
</file>